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guido.gabaldi\Desktop\"/>
    </mc:Choice>
  </mc:AlternateContent>
  <xr:revisionPtr revIDLastSave="0" documentId="8_{A178FA3A-9696-4C11-9CA7-4B40B439678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Base d'asta" sheetId="8" r:id="rId1"/>
    <sheet name="Manodoper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B24" i="2"/>
  <c r="B67" i="8"/>
  <c r="C70" i="8"/>
  <c r="B62" i="8"/>
  <c r="B65" i="8" s="1"/>
  <c r="H13" i="2"/>
  <c r="G13" i="2"/>
  <c r="J11" i="2"/>
  <c r="J12" i="2"/>
  <c r="K12" i="2" s="1"/>
  <c r="H11" i="2"/>
  <c r="H12" i="2"/>
  <c r="J6" i="2"/>
  <c r="K6" i="2" s="1"/>
  <c r="H6" i="2"/>
  <c r="B63" i="8" l="1"/>
  <c r="C73" i="8"/>
  <c r="J13" i="2"/>
  <c r="K11" i="2"/>
  <c r="K13" i="2" s="1"/>
  <c r="E45" i="8"/>
  <c r="F45" i="8" s="1"/>
  <c r="E44" i="8"/>
  <c r="F44" i="8" s="1"/>
  <c r="E43" i="8"/>
  <c r="F43" i="8" s="1"/>
  <c r="E42" i="8"/>
  <c r="F42" i="8" s="1"/>
  <c r="E41" i="8"/>
  <c r="F41" i="8" s="1"/>
  <c r="E40" i="8"/>
  <c r="F40" i="8" s="1"/>
  <c r="E39" i="8"/>
  <c r="F39" i="8" s="1"/>
  <c r="E38" i="8"/>
  <c r="F38" i="8" s="1"/>
  <c r="E29" i="8"/>
  <c r="F29" i="8" s="1"/>
  <c r="E28" i="8"/>
  <c r="F28" i="8" s="1"/>
  <c r="E27" i="8"/>
  <c r="F27" i="8" s="1"/>
  <c r="E26" i="8"/>
  <c r="F26" i="8" s="1"/>
  <c r="E25" i="8"/>
  <c r="F25" i="8" s="1"/>
  <c r="E24" i="8"/>
  <c r="F24" i="8" s="1"/>
  <c r="E23" i="8"/>
  <c r="F23" i="8" s="1"/>
  <c r="E22" i="8"/>
  <c r="F22" i="8" s="1"/>
  <c r="E21" i="8"/>
  <c r="F21" i="8" s="1"/>
  <c r="E11" i="8"/>
  <c r="F11" i="8" s="1"/>
  <c r="E46" i="8" l="1"/>
  <c r="E30" i="8"/>
  <c r="F30" i="8" s="1"/>
  <c r="E10" i="8"/>
  <c r="F10" i="8" s="1"/>
  <c r="E9" i="8"/>
  <c r="F9" i="8" s="1"/>
  <c r="E8" i="8"/>
  <c r="F8" i="8" s="1"/>
  <c r="E7" i="8"/>
  <c r="F7" i="8" s="1"/>
  <c r="E6" i="8"/>
  <c r="F6" i="8" s="1"/>
  <c r="E5" i="8"/>
  <c r="F5" i="8" s="1"/>
  <c r="E4" i="8"/>
  <c r="F4" i="8" s="1"/>
  <c r="E3" i="8"/>
  <c r="F3" i="8" s="1"/>
  <c r="J4" i="2"/>
  <c r="J5" i="2"/>
  <c r="J7" i="2"/>
  <c r="J8" i="2"/>
  <c r="J9" i="2"/>
  <c r="J10" i="2"/>
  <c r="E12" i="8" l="1"/>
  <c r="E55" i="8" s="1"/>
  <c r="F46" i="8"/>
  <c r="K4" i="2"/>
  <c r="K5" i="2"/>
  <c r="B7" i="2"/>
  <c r="D24" i="2" s="1"/>
  <c r="K7" i="2"/>
  <c r="K8" i="2"/>
  <c r="K9" i="2"/>
  <c r="K10" i="2"/>
  <c r="H5" i="2"/>
  <c r="J3" i="2"/>
  <c r="F12" i="8" l="1"/>
  <c r="F55" i="8" s="1"/>
  <c r="K3" i="2"/>
  <c r="H10" i="2"/>
  <c r="H9" i="2"/>
  <c r="H3" i="2"/>
  <c r="E16" i="2" s="1"/>
  <c r="H4" i="2"/>
  <c r="H8" i="2"/>
  <c r="H7" i="2"/>
  <c r="C24" i="2" l="1"/>
  <c r="F24" i="2" l="1"/>
  <c r="E24" i="2"/>
</calcChain>
</file>

<file path=xl/sharedStrings.xml><?xml version="1.0" encoding="utf-8"?>
<sst xmlns="http://schemas.openxmlformats.org/spreadsheetml/2006/main" count="111" uniqueCount="56">
  <si>
    <t>Incidenza triennale</t>
  </si>
  <si>
    <t xml:space="preserve">Incidenza annuale </t>
  </si>
  <si>
    <t>Incidenza unitaria</t>
  </si>
  <si>
    <t>Base d'asta media</t>
  </si>
  <si>
    <t>Numero spedizioni</t>
  </si>
  <si>
    <t>INCIDENZA MANODOPERA</t>
  </si>
  <si>
    <t>MEDIA PONDERATA DEL COSTO UNITARIO</t>
  </si>
  <si>
    <t>Italia 48h</t>
  </si>
  <si>
    <t>Milano 24h</t>
  </si>
  <si>
    <t>20+ kg</t>
  </si>
  <si>
    <t>3 - 20 kg</t>
  </si>
  <si>
    <t>Totale ponderato</t>
  </si>
  <si>
    <t>Italia 24h</t>
  </si>
  <si>
    <t>Impiegato 2° livello</t>
  </si>
  <si>
    <t>0 - 3 kg</t>
  </si>
  <si>
    <t>Operaio 5° livello</t>
  </si>
  <si>
    <t>Importo triennale</t>
  </si>
  <si>
    <t>Importo annuale</t>
  </si>
  <si>
    <t>Costo unitario</t>
  </si>
  <si>
    <t>Incidenza % sul totale</t>
  </si>
  <si>
    <t>Quantità annuale</t>
  </si>
  <si>
    <t>Destinazione</t>
  </si>
  <si>
    <t>Tipologia</t>
  </si>
  <si>
    <t>Peso di ponderazione</t>
  </si>
  <si>
    <t>Costo</t>
  </si>
  <si>
    <t>FABBISOGNO</t>
  </si>
  <si>
    <t>COSTO ANNUO MANODOPERA</t>
  </si>
  <si>
    <t>Quantità</t>
  </si>
  <si>
    <t>FABBISOGNO CAMERA DI COMMERCIO</t>
  </si>
  <si>
    <t>FABBISOGNO CAMERA ARBITRALE</t>
  </si>
  <si>
    <t>FABBISOGNO INNOVHUB</t>
  </si>
  <si>
    <t>Servizi opzionali</t>
  </si>
  <si>
    <t>0-</t>
  </si>
  <si>
    <t>internazionali</t>
  </si>
  <si>
    <t>NB : solo nazionali</t>
  </si>
  <si>
    <t>NB: aggiunte internazionali</t>
  </si>
  <si>
    <t>&gt; 90 kg</t>
  </si>
  <si>
    <t xml:space="preserve">consegna a domicilio entro h </t>
  </si>
  <si>
    <t>NB:  volumi storici senza Iva e spese accessorie</t>
  </si>
  <si>
    <t>QE</t>
  </si>
  <si>
    <t>Base d'asta</t>
  </si>
  <si>
    <t>IVA</t>
  </si>
  <si>
    <t>ANAC</t>
  </si>
  <si>
    <t>Incentivi 2%</t>
  </si>
  <si>
    <t>Internazionale</t>
  </si>
  <si>
    <t>Consegna a domicilio entro h</t>
  </si>
  <si>
    <t>Incidenza %</t>
  </si>
  <si>
    <t>TOTALE FABBISOGNO</t>
  </si>
  <si>
    <t>Incidenza su 165.000,00 €</t>
  </si>
  <si>
    <t>1 luglio - 31 dicembre 23</t>
  </si>
  <si>
    <t>1 gennaio 25 - 31 dicembre 25</t>
  </si>
  <si>
    <t>1 gennaio 24 - 31 dicembre 24</t>
  </si>
  <si>
    <t>1 gennaio 26 - 31 giugno 2026</t>
  </si>
  <si>
    <t>BASE D'ASTA</t>
  </si>
  <si>
    <t>Spese pubblicità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</si>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</sst>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0.000"/>
    <numFmt numFmtId="166" formatCode="_-* #,##0\ _€_-;\-* #,##0\ _€_-;_-* &quot;-&quot;??\ _€_-;_-@_-"/>
    <numFmt numFmtId="167" formatCode="_-* #,##0.00\ [$€-410]_-;\-* #,##0.00\ [$€-410]_-;_-* &quot;-&quot;??\ [$€-410]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4" fontId="0" fillId="0" borderId="0" xfId="0" applyNumberFormat="1"/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16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/>
    <xf numFmtId="3" fontId="4" fillId="0" borderId="0" xfId="0" applyNumberFormat="1" applyFont="1"/>
    <xf numFmtId="1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7" fillId="0" borderId="0" xfId="0" applyFont="1"/>
    <xf numFmtId="164" fontId="1" fillId="0" borderId="0" xfId="0" applyNumberFormat="1" applyFont="1" applyAlignment="1">
      <alignment horizontal="center" vertical="top"/>
    </xf>
    <xf numFmtId="16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0" fillId="0" borderId="0" xfId="0" applyNumberFormat="1"/>
    <xf numFmtId="2" fontId="0" fillId="0" borderId="0" xfId="0" applyNumberFormat="1"/>
    <xf numFmtId="164" fontId="0" fillId="0" borderId="0" xfId="0" applyNumberFormat="1"/>
    <xf numFmtId="164" fontId="2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44" fontId="0" fillId="0" borderId="0" xfId="1" applyFont="1"/>
    <xf numFmtId="44" fontId="0" fillId="0" borderId="0" xfId="0" applyNumberFormat="1"/>
    <xf numFmtId="164" fontId="0" fillId="3" borderId="2" xfId="0" applyNumberForma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" xfId="0" applyBorder="1" applyAlignment="1">
      <alignment horizontal="left" vertical="center"/>
    </xf>
    <xf numFmtId="9" fontId="0" fillId="0" borderId="2" xfId="0" applyNumberFormat="1" applyBorder="1" applyAlignment="1">
      <alignment horizontal="left" vertical="center"/>
    </xf>
    <xf numFmtId="9" fontId="1" fillId="0" borderId="2" xfId="0" applyNumberFormat="1" applyFont="1" applyBorder="1" applyAlignment="1">
      <alignment horizontal="left" vertical="center"/>
    </xf>
    <xf numFmtId="167" fontId="1" fillId="0" borderId="2" xfId="0" applyNumberFormat="1" applyFont="1" applyBorder="1" applyAlignment="1">
      <alignment horizontal="right" vertical="center"/>
    </xf>
    <xf numFmtId="167" fontId="0" fillId="0" borderId="2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117A0-D160-470D-A442-C1AFFF74ECB7}">
  <dimension ref="A1:I74"/>
  <sheetViews>
    <sheetView tabSelected="1" zoomScale="90" zoomScaleNormal="90" workbookViewId="0">
      <selection activeCell="E71" sqref="E71"/>
    </sheetView>
  </sheetViews>
  <sheetFormatPr defaultRowHeight="15" x14ac:dyDescent="0.25"/>
  <cols>
    <col min="1" max="1" width="20.7109375" customWidth="1"/>
    <col min="2" max="2" width="26.42578125" customWidth="1"/>
    <col min="3" max="11" width="20.7109375" customWidth="1"/>
  </cols>
  <sheetData>
    <row r="1" spans="1:6" ht="18.75" x14ac:dyDescent="0.25">
      <c r="A1" s="43" t="s">
        <v>28</v>
      </c>
      <c r="B1" s="43"/>
      <c r="C1" s="43"/>
      <c r="D1" s="43"/>
      <c r="E1" s="43"/>
      <c r="F1" s="43"/>
    </row>
    <row r="2" spans="1:6" x14ac:dyDescent="0.25">
      <c r="A2" s="1" t="s">
        <v>22</v>
      </c>
      <c r="B2" s="1" t="s">
        <v>21</v>
      </c>
      <c r="C2" s="1" t="s">
        <v>18</v>
      </c>
      <c r="D2" s="1" t="s">
        <v>27</v>
      </c>
      <c r="E2" s="1" t="s">
        <v>17</v>
      </c>
      <c r="F2" s="1" t="s">
        <v>16</v>
      </c>
    </row>
    <row r="3" spans="1:6" x14ac:dyDescent="0.25">
      <c r="A3" s="44" t="s">
        <v>14</v>
      </c>
      <c r="B3" s="5" t="s">
        <v>8</v>
      </c>
      <c r="C3" s="14">
        <v>4.8099999999999996</v>
      </c>
      <c r="D3" s="22">
        <v>9866</v>
      </c>
      <c r="E3" s="14">
        <f>D3*C3</f>
        <v>47455.46</v>
      </c>
      <c r="F3" s="14">
        <f t="shared" ref="F3:F11" si="0">E3*3</f>
        <v>142366.38</v>
      </c>
    </row>
    <row r="4" spans="1:6" x14ac:dyDescent="0.25">
      <c r="A4" s="44"/>
      <c r="B4" s="5" t="s">
        <v>12</v>
      </c>
      <c r="C4" s="14">
        <v>5.5</v>
      </c>
      <c r="D4" s="22">
        <v>0</v>
      </c>
      <c r="E4" s="14">
        <f t="shared" ref="E4:E11" si="1">D4*C4</f>
        <v>0</v>
      </c>
      <c r="F4" s="14">
        <f t="shared" si="0"/>
        <v>0</v>
      </c>
    </row>
    <row r="5" spans="1:6" x14ac:dyDescent="0.25">
      <c r="A5" s="44"/>
      <c r="B5" s="5" t="s">
        <v>7</v>
      </c>
      <c r="C5" s="14">
        <v>8.8000000000000007</v>
      </c>
      <c r="D5" s="22">
        <v>0</v>
      </c>
      <c r="E5" s="14">
        <f t="shared" si="1"/>
        <v>0</v>
      </c>
      <c r="F5" s="14">
        <f t="shared" si="0"/>
        <v>0</v>
      </c>
    </row>
    <row r="6" spans="1:6" x14ac:dyDescent="0.25">
      <c r="A6" s="44" t="s">
        <v>10</v>
      </c>
      <c r="B6" s="5" t="s">
        <v>8</v>
      </c>
      <c r="C6" s="14">
        <v>7.84</v>
      </c>
      <c r="D6" s="22">
        <v>0</v>
      </c>
      <c r="E6" s="14">
        <f t="shared" si="1"/>
        <v>0</v>
      </c>
      <c r="F6" s="14">
        <f t="shared" si="0"/>
        <v>0</v>
      </c>
    </row>
    <row r="7" spans="1:6" x14ac:dyDescent="0.25">
      <c r="A7" s="44"/>
      <c r="B7" s="5" t="s">
        <v>7</v>
      </c>
      <c r="C7" s="14">
        <v>8.58</v>
      </c>
      <c r="D7" s="22">
        <v>0</v>
      </c>
      <c r="E7" s="14">
        <f t="shared" si="1"/>
        <v>0</v>
      </c>
      <c r="F7" s="14">
        <f t="shared" si="0"/>
        <v>0</v>
      </c>
    </row>
    <row r="8" spans="1:6" x14ac:dyDescent="0.25">
      <c r="A8" s="44" t="s">
        <v>9</v>
      </c>
      <c r="B8" s="5" t="s">
        <v>8</v>
      </c>
      <c r="C8" s="14">
        <v>11.13</v>
      </c>
      <c r="D8" s="22">
        <v>0</v>
      </c>
      <c r="E8" s="14">
        <f t="shared" si="1"/>
        <v>0</v>
      </c>
      <c r="F8" s="14">
        <f t="shared" si="0"/>
        <v>0</v>
      </c>
    </row>
    <row r="9" spans="1:6" x14ac:dyDescent="0.25">
      <c r="A9" s="44"/>
      <c r="B9" s="5" t="s">
        <v>7</v>
      </c>
      <c r="C9" s="14">
        <v>12.1</v>
      </c>
      <c r="D9" s="22">
        <v>0</v>
      </c>
      <c r="E9" s="14">
        <f t="shared" si="1"/>
        <v>0</v>
      </c>
      <c r="F9" s="14">
        <f t="shared" si="0"/>
        <v>0</v>
      </c>
    </row>
    <row r="10" spans="1:6" x14ac:dyDescent="0.25">
      <c r="A10" s="5" t="s">
        <v>31</v>
      </c>
      <c r="B10" s="5" t="s">
        <v>36</v>
      </c>
      <c r="C10" s="14">
        <v>80</v>
      </c>
      <c r="D10" s="22">
        <v>2</v>
      </c>
      <c r="E10" s="14">
        <f t="shared" si="1"/>
        <v>160</v>
      </c>
      <c r="F10" s="14">
        <f t="shared" si="0"/>
        <v>480</v>
      </c>
    </row>
    <row r="11" spans="1:6" x14ac:dyDescent="0.25">
      <c r="A11" s="5"/>
      <c r="B11" s="5" t="s">
        <v>37</v>
      </c>
      <c r="C11" s="14">
        <v>100</v>
      </c>
      <c r="D11" s="22">
        <v>1</v>
      </c>
      <c r="E11" s="14">
        <f t="shared" si="1"/>
        <v>100</v>
      </c>
      <c r="F11" s="14">
        <f t="shared" si="0"/>
        <v>300</v>
      </c>
    </row>
    <row r="12" spans="1:6" x14ac:dyDescent="0.25">
      <c r="C12" s="20"/>
      <c r="D12" s="3"/>
      <c r="E12" s="10">
        <f>SUM(E3:E11)</f>
        <v>47715.46</v>
      </c>
      <c r="F12" s="9">
        <f>E12*3</f>
        <v>143146.38</v>
      </c>
    </row>
    <row r="15" spans="1:6" x14ac:dyDescent="0.25">
      <c r="B15" s="23" t="s">
        <v>38</v>
      </c>
      <c r="C15" s="23"/>
    </row>
    <row r="19" spans="1:9" ht="18.75" x14ac:dyDescent="0.25">
      <c r="A19" s="43" t="s">
        <v>29</v>
      </c>
      <c r="B19" s="43"/>
      <c r="C19" s="43"/>
      <c r="D19" s="43"/>
      <c r="E19" s="43"/>
      <c r="F19" s="43"/>
    </row>
    <row r="20" spans="1:9" x14ac:dyDescent="0.25">
      <c r="A20" s="1" t="s">
        <v>22</v>
      </c>
      <c r="B20" s="1" t="s">
        <v>21</v>
      </c>
      <c r="C20" s="1" t="s">
        <v>18</v>
      </c>
      <c r="D20" s="1" t="s">
        <v>27</v>
      </c>
      <c r="E20" s="1" t="s">
        <v>17</v>
      </c>
      <c r="F20" s="1" t="s">
        <v>16</v>
      </c>
      <c r="H20" s="28"/>
    </row>
    <row r="21" spans="1:9" x14ac:dyDescent="0.25">
      <c r="A21" s="44" t="s">
        <v>14</v>
      </c>
      <c r="B21" s="5" t="s">
        <v>8</v>
      </c>
      <c r="C21" s="14">
        <v>4.8099999999999996</v>
      </c>
      <c r="D21" s="31">
        <v>100</v>
      </c>
      <c r="E21" s="14">
        <f>D21*C21</f>
        <v>480.99999999999994</v>
      </c>
      <c r="F21" s="14">
        <f t="shared" ref="F21:F30" si="2">E21*3</f>
        <v>1442.9999999999998</v>
      </c>
      <c r="H21" s="27"/>
    </row>
    <row r="22" spans="1:9" x14ac:dyDescent="0.25">
      <c r="A22" s="44"/>
      <c r="B22" s="5" t="s">
        <v>12</v>
      </c>
      <c r="C22" s="14">
        <v>5.5</v>
      </c>
      <c r="D22" s="31">
        <v>33</v>
      </c>
      <c r="E22" s="14">
        <f t="shared" ref="E22:E29" si="3">D22*C22</f>
        <v>181.5</v>
      </c>
      <c r="F22" s="14">
        <f t="shared" si="2"/>
        <v>544.5</v>
      </c>
    </row>
    <row r="23" spans="1:9" x14ac:dyDescent="0.25">
      <c r="A23" s="44"/>
      <c r="B23" s="5" t="s">
        <v>7</v>
      </c>
      <c r="C23" s="14">
        <v>8.8000000000000007</v>
      </c>
      <c r="D23" s="31">
        <v>0</v>
      </c>
      <c r="E23" s="14">
        <f t="shared" si="3"/>
        <v>0</v>
      </c>
      <c r="F23" s="14">
        <f t="shared" si="2"/>
        <v>0</v>
      </c>
    </row>
    <row r="24" spans="1:9" x14ac:dyDescent="0.25">
      <c r="A24" s="44"/>
      <c r="B24" s="26" t="s">
        <v>33</v>
      </c>
      <c r="C24" s="14">
        <v>41.39</v>
      </c>
      <c r="D24" s="31">
        <v>102</v>
      </c>
      <c r="E24" s="14">
        <f t="shared" si="3"/>
        <v>4221.78</v>
      </c>
      <c r="F24" s="14">
        <f t="shared" si="2"/>
        <v>12665.34</v>
      </c>
    </row>
    <row r="25" spans="1:9" x14ac:dyDescent="0.25">
      <c r="A25" s="44" t="s">
        <v>10</v>
      </c>
      <c r="B25" s="5" t="s">
        <v>8</v>
      </c>
      <c r="C25" s="14">
        <v>7.84</v>
      </c>
      <c r="D25" s="31">
        <v>6</v>
      </c>
      <c r="E25" s="14">
        <f t="shared" si="3"/>
        <v>47.04</v>
      </c>
      <c r="F25" s="14">
        <f t="shared" si="2"/>
        <v>141.12</v>
      </c>
    </row>
    <row r="26" spans="1:9" x14ac:dyDescent="0.25">
      <c r="A26" s="44"/>
      <c r="B26" s="5" t="s">
        <v>7</v>
      </c>
      <c r="C26" s="14">
        <v>8.58</v>
      </c>
      <c r="D26" s="31">
        <v>11</v>
      </c>
      <c r="E26" s="14">
        <f t="shared" si="3"/>
        <v>94.38</v>
      </c>
      <c r="F26" s="14">
        <f t="shared" si="2"/>
        <v>283.14</v>
      </c>
      <c r="I26" s="29"/>
    </row>
    <row r="27" spans="1:9" x14ac:dyDescent="0.25">
      <c r="A27" s="44" t="s">
        <v>9</v>
      </c>
      <c r="B27" s="5" t="s">
        <v>8</v>
      </c>
      <c r="C27" s="14">
        <v>11.13</v>
      </c>
      <c r="D27" s="31">
        <v>0</v>
      </c>
      <c r="E27" s="14">
        <f t="shared" si="3"/>
        <v>0</v>
      </c>
      <c r="F27" s="14">
        <f t="shared" si="2"/>
        <v>0</v>
      </c>
    </row>
    <row r="28" spans="1:9" x14ac:dyDescent="0.25">
      <c r="A28" s="44"/>
      <c r="B28" s="5" t="s">
        <v>7</v>
      </c>
      <c r="C28" s="14">
        <v>12.1</v>
      </c>
      <c r="D28" s="31">
        <v>0</v>
      </c>
      <c r="E28" s="14">
        <f t="shared" si="3"/>
        <v>0</v>
      </c>
      <c r="F28" s="14">
        <f t="shared" si="2"/>
        <v>0</v>
      </c>
    </row>
    <row r="29" spans="1:9" x14ac:dyDescent="0.25">
      <c r="A29" s="5" t="s">
        <v>31</v>
      </c>
      <c r="B29" s="5"/>
      <c r="C29" s="14">
        <v>0</v>
      </c>
      <c r="D29" s="31">
        <v>0</v>
      </c>
      <c r="E29" s="14">
        <f t="shared" si="3"/>
        <v>0</v>
      </c>
      <c r="F29" s="14">
        <f t="shared" si="2"/>
        <v>0</v>
      </c>
    </row>
    <row r="30" spans="1:9" x14ac:dyDescent="0.25">
      <c r="A30" t="s">
        <v>32</v>
      </c>
      <c r="C30" s="20"/>
      <c r="D30" s="24"/>
      <c r="E30" s="10">
        <f>SUM(E21:E29)</f>
        <v>5025.7</v>
      </c>
      <c r="F30" s="9">
        <f t="shared" si="2"/>
        <v>15077.099999999999</v>
      </c>
    </row>
    <row r="31" spans="1:9" x14ac:dyDescent="0.25">
      <c r="C31" s="20"/>
      <c r="D31" s="3"/>
      <c r="E31" s="3"/>
      <c r="F31" s="21"/>
    </row>
    <row r="33" spans="1:8" x14ac:dyDescent="0.25">
      <c r="B33" s="23" t="s">
        <v>35</v>
      </c>
      <c r="C33" s="23"/>
    </row>
    <row r="36" spans="1:8" ht="18.75" x14ac:dyDescent="0.25">
      <c r="A36" s="43" t="s">
        <v>30</v>
      </c>
      <c r="B36" s="43"/>
      <c r="C36" s="43"/>
      <c r="D36" s="43"/>
      <c r="E36" s="43"/>
      <c r="F36" s="43"/>
    </row>
    <row r="37" spans="1:8" x14ac:dyDescent="0.25">
      <c r="A37" s="1" t="s">
        <v>22</v>
      </c>
      <c r="B37" s="1" t="s">
        <v>21</v>
      </c>
      <c r="C37" s="1" t="s">
        <v>18</v>
      </c>
      <c r="D37" s="1" t="s">
        <v>27</v>
      </c>
      <c r="E37" s="1" t="s">
        <v>17</v>
      </c>
      <c r="F37" s="1" t="s">
        <v>16</v>
      </c>
    </row>
    <row r="38" spans="1:8" x14ac:dyDescent="0.25">
      <c r="A38" s="44" t="s">
        <v>14</v>
      </c>
      <c r="B38" s="5" t="s">
        <v>8</v>
      </c>
      <c r="C38" s="14">
        <v>4.8099999999999996</v>
      </c>
      <c r="D38" s="26">
        <v>241</v>
      </c>
      <c r="E38" s="14">
        <f>D38*C38</f>
        <v>1159.2099999999998</v>
      </c>
      <c r="F38" s="14">
        <f t="shared" ref="F38:F46" si="4">E38*3</f>
        <v>3477.6299999999992</v>
      </c>
      <c r="H38" s="27"/>
    </row>
    <row r="39" spans="1:8" x14ac:dyDescent="0.25">
      <c r="A39" s="44"/>
      <c r="B39" s="5" t="s">
        <v>12</v>
      </c>
      <c r="C39" s="14">
        <v>5.5</v>
      </c>
      <c r="D39" s="26">
        <v>0</v>
      </c>
      <c r="E39" s="14">
        <f t="shared" ref="E39:E45" si="5">D39*C39</f>
        <v>0</v>
      </c>
      <c r="F39" s="14">
        <f t="shared" si="4"/>
        <v>0</v>
      </c>
    </row>
    <row r="40" spans="1:8" x14ac:dyDescent="0.25">
      <c r="A40" s="44"/>
      <c r="B40" s="5" t="s">
        <v>7</v>
      </c>
      <c r="C40" s="14">
        <v>8.8000000000000007</v>
      </c>
      <c r="D40" s="26">
        <v>0</v>
      </c>
      <c r="E40" s="14">
        <f t="shared" si="5"/>
        <v>0</v>
      </c>
      <c r="F40" s="14">
        <f t="shared" si="4"/>
        <v>0</v>
      </c>
    </row>
    <row r="41" spans="1:8" x14ac:dyDescent="0.25">
      <c r="A41" s="44" t="s">
        <v>10</v>
      </c>
      <c r="B41" s="5" t="s">
        <v>8</v>
      </c>
      <c r="C41" s="14">
        <v>7.84</v>
      </c>
      <c r="D41" s="26">
        <v>65</v>
      </c>
      <c r="E41" s="14">
        <f t="shared" si="5"/>
        <v>509.59999999999997</v>
      </c>
      <c r="F41" s="14">
        <f t="shared" si="4"/>
        <v>1528.8</v>
      </c>
    </row>
    <row r="42" spans="1:8" x14ac:dyDescent="0.25">
      <c r="A42" s="44"/>
      <c r="B42" s="5" t="s">
        <v>7</v>
      </c>
      <c r="C42" s="14">
        <v>8.58</v>
      </c>
      <c r="D42" s="26">
        <v>0</v>
      </c>
      <c r="E42" s="14">
        <f t="shared" si="5"/>
        <v>0</v>
      </c>
      <c r="F42" s="14">
        <f t="shared" si="4"/>
        <v>0</v>
      </c>
    </row>
    <row r="43" spans="1:8" x14ac:dyDescent="0.25">
      <c r="A43" s="44" t="s">
        <v>9</v>
      </c>
      <c r="B43" s="5" t="s">
        <v>8</v>
      </c>
      <c r="C43" s="14">
        <v>11.13</v>
      </c>
      <c r="D43" s="26">
        <v>0</v>
      </c>
      <c r="E43" s="14">
        <f t="shared" si="5"/>
        <v>0</v>
      </c>
      <c r="F43" s="14">
        <f t="shared" si="4"/>
        <v>0</v>
      </c>
    </row>
    <row r="44" spans="1:8" x14ac:dyDescent="0.25">
      <c r="A44" s="44"/>
      <c r="B44" s="5" t="s">
        <v>7</v>
      </c>
      <c r="C44" s="14">
        <v>12.1</v>
      </c>
      <c r="D44" s="26">
        <v>0</v>
      </c>
      <c r="E44" s="14">
        <f t="shared" si="5"/>
        <v>0</v>
      </c>
      <c r="F44" s="14">
        <f t="shared" si="4"/>
        <v>0</v>
      </c>
    </row>
    <row r="45" spans="1:8" x14ac:dyDescent="0.25">
      <c r="A45" s="5" t="s">
        <v>31</v>
      </c>
      <c r="B45" s="5"/>
      <c r="C45" s="14">
        <v>0</v>
      </c>
      <c r="D45" s="26">
        <v>0</v>
      </c>
      <c r="E45" s="14">
        <f t="shared" si="5"/>
        <v>0</v>
      </c>
      <c r="F45" s="14">
        <f t="shared" si="4"/>
        <v>0</v>
      </c>
    </row>
    <row r="46" spans="1:8" x14ac:dyDescent="0.25">
      <c r="C46" s="20"/>
      <c r="D46" s="25"/>
      <c r="E46" s="10">
        <f>SUM(E38:E45)</f>
        <v>1668.8099999999997</v>
      </c>
      <c r="F46" s="9">
        <f t="shared" si="4"/>
        <v>5006.4299999999994</v>
      </c>
    </row>
    <row r="48" spans="1:8" x14ac:dyDescent="0.25">
      <c r="B48" s="23" t="s">
        <v>34</v>
      </c>
    </row>
    <row r="55" spans="1:7" ht="20.100000000000001" customHeight="1" x14ac:dyDescent="0.25">
      <c r="A55" s="45" t="s">
        <v>47</v>
      </c>
      <c r="B55" s="47"/>
      <c r="C55" s="47"/>
      <c r="D55" s="47"/>
      <c r="E55" s="34">
        <f>E46+E30+E12</f>
        <v>54409.97</v>
      </c>
      <c r="F55" s="30">
        <f>F30+F12+F46</f>
        <v>163229.91</v>
      </c>
      <c r="G55" s="4"/>
    </row>
    <row r="56" spans="1:7" x14ac:dyDescent="0.25">
      <c r="F56" s="2"/>
      <c r="G56" s="2"/>
    </row>
    <row r="57" spans="1:7" x14ac:dyDescent="0.25">
      <c r="E57" s="32"/>
      <c r="G57" s="32"/>
    </row>
    <row r="58" spans="1:7" ht="18.75" x14ac:dyDescent="0.25">
      <c r="A58" s="45" t="s">
        <v>53</v>
      </c>
      <c r="B58" s="47"/>
      <c r="C58" s="47"/>
      <c r="D58" s="47"/>
      <c r="E58" s="48">
        <v>165000</v>
      </c>
      <c r="F58" s="48"/>
    </row>
    <row r="61" spans="1:7" ht="18.75" x14ac:dyDescent="0.25">
      <c r="A61" s="45" t="s">
        <v>39</v>
      </c>
      <c r="B61" s="46"/>
    </row>
    <row r="62" spans="1:7" x14ac:dyDescent="0.25">
      <c r="A62" s="36" t="s">
        <v>40</v>
      </c>
      <c r="B62" s="39">
        <f>E58</f>
        <v>165000</v>
      </c>
      <c r="F62" s="29"/>
    </row>
    <row r="63" spans="1:7" x14ac:dyDescent="0.25">
      <c r="A63" s="36" t="s">
        <v>41</v>
      </c>
      <c r="B63" s="39">
        <f>B62*0.22</f>
        <v>36300</v>
      </c>
    </row>
    <row r="64" spans="1:7" x14ac:dyDescent="0.25">
      <c r="A64" s="36" t="s">
        <v>42</v>
      </c>
      <c r="B64" s="39">
        <v>225</v>
      </c>
    </row>
    <row r="65" spans="1:3" x14ac:dyDescent="0.25">
      <c r="A65" s="37" t="s">
        <v>43</v>
      </c>
      <c r="B65" s="40">
        <f>B62*0.02</f>
        <v>3300</v>
      </c>
    </row>
    <row r="66" spans="1:3" x14ac:dyDescent="0.25">
      <c r="A66" s="37" t="s">
        <v>54</v>
      </c>
      <c r="B66" s="40">
        <v>6000</v>
      </c>
    </row>
    <row r="67" spans="1:3" x14ac:dyDescent="0.25">
      <c r="A67" s="38" t="s">
        <v>55</v>
      </c>
      <c r="B67" s="39">
        <f>SUM(B62:B66)</f>
        <v>210825</v>
      </c>
    </row>
    <row r="70" spans="1:3" x14ac:dyDescent="0.25">
      <c r="A70" s="41" t="s">
        <v>49</v>
      </c>
      <c r="B70" s="41"/>
      <c r="C70" s="42">
        <f>C71/2</f>
        <v>27500</v>
      </c>
    </row>
    <row r="71" spans="1:3" x14ac:dyDescent="0.25">
      <c r="A71" s="41" t="s">
        <v>51</v>
      </c>
      <c r="B71" s="41"/>
      <c r="C71" s="42">
        <v>55000</v>
      </c>
    </row>
    <row r="72" spans="1:3" x14ac:dyDescent="0.25">
      <c r="A72" s="41" t="s">
        <v>50</v>
      </c>
      <c r="B72" s="41"/>
      <c r="C72" s="42">
        <v>55000</v>
      </c>
    </row>
    <row r="73" spans="1:3" x14ac:dyDescent="0.25">
      <c r="A73" s="41" t="s">
        <v>52</v>
      </c>
      <c r="B73" s="41"/>
      <c r="C73" s="42">
        <f>C72/2</f>
        <v>27500</v>
      </c>
    </row>
    <row r="74" spans="1:3" x14ac:dyDescent="0.25">
      <c r="C74" s="33"/>
    </row>
  </sheetData>
  <mergeCells count="16">
    <mergeCell ref="A61:B61"/>
    <mergeCell ref="A58:D58"/>
    <mergeCell ref="E58:F58"/>
    <mergeCell ref="A19:F19"/>
    <mergeCell ref="A21:A24"/>
    <mergeCell ref="A55:D55"/>
    <mergeCell ref="A1:F1"/>
    <mergeCell ref="A3:A5"/>
    <mergeCell ref="A6:A7"/>
    <mergeCell ref="A8:A9"/>
    <mergeCell ref="A43:A44"/>
    <mergeCell ref="A25:A26"/>
    <mergeCell ref="A27:A28"/>
    <mergeCell ref="A36:F36"/>
    <mergeCell ref="A38:A40"/>
    <mergeCell ref="A41:A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E8DA3-FE36-431B-9D5A-30E5994A077A}">
  <dimension ref="A1:P27"/>
  <sheetViews>
    <sheetView zoomScale="90" zoomScaleNormal="90" workbookViewId="0">
      <selection activeCell="H23" sqref="H23"/>
    </sheetView>
  </sheetViews>
  <sheetFormatPr defaultRowHeight="15" x14ac:dyDescent="0.25"/>
  <cols>
    <col min="1" max="5" width="20.7109375" customWidth="1"/>
    <col min="6" max="6" width="26.85546875" customWidth="1"/>
    <col min="7" max="11" width="20.7109375" customWidth="1"/>
  </cols>
  <sheetData>
    <row r="1" spans="1:13" x14ac:dyDescent="0.25">
      <c r="A1" s="51" t="s">
        <v>26</v>
      </c>
      <c r="B1" s="51"/>
      <c r="C1" s="51"/>
      <c r="E1" s="51" t="s">
        <v>25</v>
      </c>
      <c r="F1" s="51"/>
      <c r="G1" s="51"/>
      <c r="H1" s="51"/>
      <c r="I1" s="51"/>
      <c r="J1" s="51"/>
      <c r="K1" s="51"/>
    </row>
    <row r="2" spans="1:13" x14ac:dyDescent="0.25">
      <c r="A2" s="5"/>
      <c r="B2" s="5" t="s">
        <v>24</v>
      </c>
      <c r="C2" s="5" t="s">
        <v>23</v>
      </c>
      <c r="E2" s="1" t="s">
        <v>22</v>
      </c>
      <c r="F2" s="1" t="s">
        <v>21</v>
      </c>
      <c r="G2" s="1" t="s">
        <v>20</v>
      </c>
      <c r="H2" s="1" t="s">
        <v>19</v>
      </c>
      <c r="I2" s="1" t="s">
        <v>18</v>
      </c>
      <c r="J2" s="1" t="s">
        <v>17</v>
      </c>
      <c r="K2" s="1" t="s">
        <v>16</v>
      </c>
    </row>
    <row r="3" spans="1:13" x14ac:dyDescent="0.25">
      <c r="A3" s="5" t="s">
        <v>15</v>
      </c>
      <c r="B3" s="4">
        <v>31825.79</v>
      </c>
      <c r="C3" s="5">
        <v>0.8</v>
      </c>
      <c r="E3" s="44" t="s">
        <v>14</v>
      </c>
      <c r="F3" s="5" t="s">
        <v>8</v>
      </c>
      <c r="G3" s="16">
        <v>10207</v>
      </c>
      <c r="H3" s="15">
        <f t="shared" ref="H3:H12" si="0">(G3*100)/$G$13</f>
        <v>97.890093027716503</v>
      </c>
      <c r="I3" s="14">
        <v>4.8099999999999996</v>
      </c>
      <c r="J3" s="14">
        <f>I3*G3</f>
        <v>49095.67</v>
      </c>
      <c r="K3" s="14">
        <f t="shared" ref="K3:K12" si="1">J3*3</f>
        <v>147287.01</v>
      </c>
    </row>
    <row r="4" spans="1:13" x14ac:dyDescent="0.25">
      <c r="A4" s="5" t="s">
        <v>13</v>
      </c>
      <c r="B4" s="4">
        <v>38264.379999999997</v>
      </c>
      <c r="C4" s="5">
        <v>0.2</v>
      </c>
      <c r="E4" s="44"/>
      <c r="F4" s="5" t="s">
        <v>12</v>
      </c>
      <c r="G4" s="16">
        <v>33</v>
      </c>
      <c r="H4" s="15">
        <f t="shared" si="0"/>
        <v>0.31648604584252421</v>
      </c>
      <c r="I4" s="14">
        <v>5.5</v>
      </c>
      <c r="J4" s="14">
        <f t="shared" ref="J4:J12" si="2">I4*G4</f>
        <v>181.5</v>
      </c>
      <c r="K4" s="14">
        <f t="shared" si="1"/>
        <v>544.5</v>
      </c>
      <c r="M4" s="19"/>
    </row>
    <row r="5" spans="1:13" x14ac:dyDescent="0.25">
      <c r="E5" s="44"/>
      <c r="F5" s="5" t="s">
        <v>7</v>
      </c>
      <c r="G5" s="16">
        <v>0</v>
      </c>
      <c r="H5" s="15">
        <f t="shared" si="0"/>
        <v>0</v>
      </c>
      <c r="I5" s="14">
        <v>8.8000000000000007</v>
      </c>
      <c r="J5" s="14">
        <f t="shared" si="2"/>
        <v>0</v>
      </c>
      <c r="K5" s="14">
        <f t="shared" si="1"/>
        <v>0</v>
      </c>
      <c r="M5" s="18"/>
    </row>
    <row r="6" spans="1:13" x14ac:dyDescent="0.25">
      <c r="E6" s="44"/>
      <c r="F6" s="5" t="s">
        <v>44</v>
      </c>
      <c r="G6" s="16">
        <v>102</v>
      </c>
      <c r="H6" s="15">
        <f t="shared" si="0"/>
        <v>0.97822959624052941</v>
      </c>
      <c r="I6" s="14">
        <v>41.39</v>
      </c>
      <c r="J6" s="14">
        <f t="shared" si="2"/>
        <v>4221.78</v>
      </c>
      <c r="K6" s="14">
        <f t="shared" si="1"/>
        <v>12665.34</v>
      </c>
      <c r="M6" s="18"/>
    </row>
    <row r="7" spans="1:13" x14ac:dyDescent="0.25">
      <c r="A7" s="1" t="s">
        <v>11</v>
      </c>
      <c r="B7" s="3">
        <f>(B3*C3)+(B4*C4)</f>
        <v>33113.508000000002</v>
      </c>
      <c r="E7" s="44" t="s">
        <v>10</v>
      </c>
      <c r="F7" s="5" t="s">
        <v>8</v>
      </c>
      <c r="G7" s="16">
        <v>71</v>
      </c>
      <c r="H7" s="15">
        <f t="shared" si="0"/>
        <v>0.68092452287330962</v>
      </c>
      <c r="I7" s="14">
        <v>7.84</v>
      </c>
      <c r="J7" s="14">
        <f t="shared" si="2"/>
        <v>556.64</v>
      </c>
      <c r="K7" s="14">
        <f t="shared" si="1"/>
        <v>1669.92</v>
      </c>
      <c r="M7" s="18"/>
    </row>
    <row r="8" spans="1:13" x14ac:dyDescent="0.25">
      <c r="E8" s="44"/>
      <c r="F8" s="5" t="s">
        <v>7</v>
      </c>
      <c r="G8" s="16">
        <v>11</v>
      </c>
      <c r="H8" s="15">
        <f t="shared" si="0"/>
        <v>0.10549534861417474</v>
      </c>
      <c r="I8" s="14">
        <v>8.58</v>
      </c>
      <c r="J8" s="14">
        <f t="shared" si="2"/>
        <v>94.38</v>
      </c>
      <c r="K8" s="14">
        <f t="shared" si="1"/>
        <v>283.14</v>
      </c>
      <c r="M8" s="13"/>
    </row>
    <row r="9" spans="1:13" x14ac:dyDescent="0.25">
      <c r="E9" s="44" t="s">
        <v>9</v>
      </c>
      <c r="F9" s="5" t="s">
        <v>8</v>
      </c>
      <c r="G9" s="16">
        <v>0</v>
      </c>
      <c r="H9" s="15">
        <f t="shared" si="0"/>
        <v>0</v>
      </c>
      <c r="I9" s="14">
        <v>11.13</v>
      </c>
      <c r="J9" s="14">
        <f t="shared" si="2"/>
        <v>0</v>
      </c>
      <c r="K9" s="14">
        <f t="shared" si="1"/>
        <v>0</v>
      </c>
    </row>
    <row r="10" spans="1:13" x14ac:dyDescent="0.25">
      <c r="A10" s="17"/>
      <c r="B10" s="17"/>
      <c r="C10" s="17"/>
      <c r="E10" s="44"/>
      <c r="F10" s="5" t="s">
        <v>7</v>
      </c>
      <c r="G10" s="16">
        <v>0</v>
      </c>
      <c r="H10" s="15">
        <f t="shared" si="0"/>
        <v>0</v>
      </c>
      <c r="I10" s="14">
        <v>12.1</v>
      </c>
      <c r="J10" s="14">
        <f t="shared" si="2"/>
        <v>0</v>
      </c>
      <c r="K10" s="14">
        <f t="shared" si="1"/>
        <v>0</v>
      </c>
    </row>
    <row r="11" spans="1:13" x14ac:dyDescent="0.25">
      <c r="A11" s="17"/>
      <c r="B11" s="17"/>
      <c r="C11" s="17"/>
      <c r="E11" s="44" t="s">
        <v>31</v>
      </c>
      <c r="F11" s="5" t="s">
        <v>36</v>
      </c>
      <c r="G11" s="16">
        <v>2</v>
      </c>
      <c r="H11" s="15">
        <f t="shared" si="0"/>
        <v>1.9180972475304498E-2</v>
      </c>
      <c r="I11" s="14">
        <v>80</v>
      </c>
      <c r="J11" s="14">
        <f t="shared" si="2"/>
        <v>160</v>
      </c>
      <c r="K11" s="14">
        <f t="shared" si="1"/>
        <v>480</v>
      </c>
    </row>
    <row r="12" spans="1:13" x14ac:dyDescent="0.25">
      <c r="A12" s="17"/>
      <c r="B12" s="17"/>
      <c r="C12" s="17"/>
      <c r="E12" s="44"/>
      <c r="F12" s="5" t="s">
        <v>45</v>
      </c>
      <c r="G12" s="16">
        <v>1</v>
      </c>
      <c r="H12" s="15">
        <f t="shared" si="0"/>
        <v>9.5904862376522491E-3</v>
      </c>
      <c r="I12" s="14">
        <v>100</v>
      </c>
      <c r="J12" s="14">
        <f t="shared" si="2"/>
        <v>100</v>
      </c>
      <c r="K12" s="14">
        <f t="shared" si="1"/>
        <v>300</v>
      </c>
    </row>
    <row r="13" spans="1:13" x14ac:dyDescent="0.25">
      <c r="A13" s="5"/>
      <c r="B13" s="6"/>
      <c r="C13" s="13"/>
      <c r="G13" s="12">
        <f>SUM(G3:G12)</f>
        <v>10427</v>
      </c>
      <c r="H13" s="11">
        <f>(G13*100)/$G$13</f>
        <v>100</v>
      </c>
      <c r="I13" s="3"/>
      <c r="J13" s="10">
        <f>SUM(J3:J12)</f>
        <v>54409.969999999994</v>
      </c>
      <c r="K13" s="9">
        <f>SUM(K3:K12)</f>
        <v>163229.91000000003</v>
      </c>
    </row>
    <row r="14" spans="1:13" x14ac:dyDescent="0.25">
      <c r="A14" s="5"/>
      <c r="B14" s="4"/>
    </row>
    <row r="15" spans="1:13" x14ac:dyDescent="0.25">
      <c r="E15" s="51" t="s">
        <v>6</v>
      </c>
      <c r="F15" s="51"/>
      <c r="G15" s="51"/>
    </row>
    <row r="16" spans="1:13" x14ac:dyDescent="0.25">
      <c r="A16" s="1"/>
      <c r="B16" s="3"/>
      <c r="E16" s="50">
        <f>SUMPRODUCT(I3:I12,H3:H12)/H13</f>
        <v>5.2181806847607151</v>
      </c>
      <c r="F16" s="50"/>
      <c r="G16" s="50"/>
    </row>
    <row r="17" spans="1:16" x14ac:dyDescent="0.25">
      <c r="A17" s="1"/>
      <c r="B17" s="1"/>
    </row>
    <row r="22" spans="1:16" ht="18.75" x14ac:dyDescent="0.25">
      <c r="A22" s="49" t="s">
        <v>5</v>
      </c>
      <c r="B22" s="49"/>
      <c r="C22" s="49"/>
      <c r="D22" s="49"/>
      <c r="E22" s="49"/>
      <c r="F22" s="49"/>
      <c r="G22" s="49"/>
      <c r="H22" s="35"/>
    </row>
    <row r="23" spans="1:16" ht="33" customHeight="1" x14ac:dyDescent="0.25">
      <c r="A23" s="1" t="s">
        <v>4</v>
      </c>
      <c r="B23" s="8" t="s">
        <v>3</v>
      </c>
      <c r="C23" s="1" t="s">
        <v>46</v>
      </c>
      <c r="D23" s="1" t="s">
        <v>2</v>
      </c>
      <c r="E23" s="1" t="s">
        <v>1</v>
      </c>
      <c r="F23" s="1" t="s">
        <v>0</v>
      </c>
      <c r="G23" s="7" t="s">
        <v>48</v>
      </c>
      <c r="H23" s="7"/>
    </row>
    <row r="24" spans="1:16" x14ac:dyDescent="0.25">
      <c r="A24" s="6">
        <v>30000</v>
      </c>
      <c r="B24" s="4">
        <f>I3</f>
        <v>4.8099999999999996</v>
      </c>
      <c r="C24" s="5">
        <f>(D24*100)/B24</f>
        <v>22.947683991683995</v>
      </c>
      <c r="D24" s="4">
        <f>B7/A24</f>
        <v>1.1037836000000001</v>
      </c>
      <c r="E24" s="4">
        <f>(C24*J13)/100</f>
        <v>12485.827975570064</v>
      </c>
      <c r="F24" s="4">
        <f>(C24*K13)/100</f>
        <v>37457.4839267102</v>
      </c>
      <c r="G24" s="4">
        <f>(165000*C24)/100</f>
        <v>37863.678586278591</v>
      </c>
      <c r="H24" s="4"/>
    </row>
    <row r="26" spans="1:16" x14ac:dyDescent="0.25">
      <c r="A26" s="1"/>
      <c r="B26" s="3"/>
      <c r="P26" s="2"/>
    </row>
    <row r="27" spans="1:16" x14ac:dyDescent="0.25">
      <c r="A27" s="1"/>
      <c r="B27" s="1"/>
    </row>
  </sheetData>
  <mergeCells count="9">
    <mergeCell ref="A22:G22"/>
    <mergeCell ref="E16:G16"/>
    <mergeCell ref="A1:C1"/>
    <mergeCell ref="E1:K1"/>
    <mergeCell ref="E7:E8"/>
    <mergeCell ref="E9:E10"/>
    <mergeCell ref="E15:G15"/>
    <mergeCell ref="E3:E6"/>
    <mergeCell ref="E11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Base d'asta</vt:lpstr>
      <vt:lpstr>Manodopera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 Colombo</dc:creator>
  <cp:lastModifiedBy>Guido Andrea Bruno Gabaldi</cp:lastModifiedBy>
  <dcterms:created xsi:type="dcterms:W3CDTF">2015-06-05T18:19:34Z</dcterms:created>
  <dcterms:modified xsi:type="dcterms:W3CDTF">2023-03-02T17:29:11Z</dcterms:modified>
</cp:coreProperties>
</file>